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araunai-my.sharepoint.com/personal/deusdete_unai_mg_leg_br/Documents/Área de Trabalho/"/>
    </mc:Choice>
  </mc:AlternateContent>
  <xr:revisionPtr revIDLastSave="824" documentId="8_{162D871F-870A-43EF-B262-A0F7BE5C2AAC}" xr6:coauthVersionLast="47" xr6:coauthVersionMax="47" xr10:uidLastSave="{3AE95702-6C2B-4B7D-8703-2E591876282A}"/>
  <bookViews>
    <workbookView xWindow="-120" yWindow="-120" windowWidth="24240" windowHeight="13140" xr2:uid="{00000000-000D-0000-FFFF-FFFF00000000}"/>
  </bookViews>
  <sheets>
    <sheet name="terceirizacao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8" i="3" l="1"/>
  <c r="D53" i="3" l="1"/>
  <c r="D50" i="3"/>
  <c r="B43" i="3" l="1"/>
  <c r="B23" i="3"/>
  <c r="B27" i="3"/>
  <c r="B35" i="3"/>
  <c r="C57" i="3"/>
  <c r="D7" i="3"/>
  <c r="D8" i="3"/>
  <c r="D9" i="3"/>
  <c r="D6" i="3"/>
  <c r="B36" i="3" l="1"/>
  <c r="B38" i="3" s="1"/>
  <c r="B44" i="3" s="1"/>
  <c r="B10" i="3"/>
  <c r="B49" i="3" l="1"/>
  <c r="D49" i="3" s="1"/>
  <c r="D55" i="3" s="1"/>
  <c r="B58" i="3"/>
  <c r="D58" i="3" s="1"/>
  <c r="B57" i="3"/>
  <c r="D57" i="3" s="1"/>
  <c r="D10" i="3"/>
  <c r="D59" i="3" l="1"/>
  <c r="D60" i="3" s="1"/>
  <c r="D29" i="3"/>
  <c r="D26" i="3"/>
  <c r="D30" i="3"/>
  <c r="D18" i="3"/>
  <c r="D22" i="3"/>
  <c r="D31" i="3"/>
  <c r="D41" i="3"/>
  <c r="D21" i="3"/>
  <c r="D15" i="3"/>
  <c r="D19" i="3"/>
  <c r="D32" i="3"/>
  <c r="D42" i="3"/>
  <c r="D17" i="3"/>
  <c r="D34" i="3"/>
  <c r="D16" i="3"/>
  <c r="D20" i="3"/>
  <c r="D25" i="3"/>
  <c r="D33" i="3"/>
  <c r="D38" i="3"/>
  <c r="D40" i="3"/>
  <c r="D35" i="3" l="1"/>
  <c r="D27" i="3"/>
  <c r="D23" i="3"/>
  <c r="D43" i="3"/>
  <c r="D44" i="3" l="1"/>
  <c r="D62" i="3" s="1"/>
  <c r="D36" i="3"/>
  <c r="D66" i="3" l="1"/>
  <c r="D67" i="3" l="1"/>
  <c r="D68" i="3" s="1"/>
  <c r="D70" i="3" s="1"/>
  <c r="D74" i="3" l="1"/>
  <c r="D76" i="3"/>
  <c r="D75" i="3"/>
  <c r="D77" i="3" l="1"/>
  <c r="D79" i="3" s="1"/>
  <c r="D80" i="3" s="1"/>
</calcChain>
</file>

<file path=xl/sharedStrings.xml><?xml version="1.0" encoding="utf-8"?>
<sst xmlns="http://schemas.openxmlformats.org/spreadsheetml/2006/main" count="92" uniqueCount="77">
  <si>
    <t>Montante A – Salários</t>
  </si>
  <si>
    <t>Quant.</t>
  </si>
  <si>
    <t>Valor Unit.</t>
  </si>
  <si>
    <t>Valor mensal</t>
  </si>
  <si>
    <t>Servente de Limpeza (220 h/mês)</t>
  </si>
  <si>
    <t>-</t>
  </si>
  <si>
    <t>Total do Montante A</t>
  </si>
  <si>
    <t>Montante B – Encargos Sociais e Trabalhistas</t>
  </si>
  <si>
    <t>Percentual</t>
  </si>
  <si>
    <t>Grupo I (incidentes sobre o montante A)</t>
  </si>
  <si>
    <t>INSS</t>
  </si>
  <si>
    <t>FGTS</t>
  </si>
  <si>
    <t>SESC</t>
  </si>
  <si>
    <t>SENAC</t>
  </si>
  <si>
    <t>SEBRAE</t>
  </si>
  <si>
    <t>INCRA</t>
  </si>
  <si>
    <t>Salário Educação</t>
  </si>
  <si>
    <t>RAT (Risco Ambiental do Trabalho)</t>
  </si>
  <si>
    <t>Total do Grupo I</t>
  </si>
  <si>
    <t>Grupo II (incidente sobre o Total do Montante A)</t>
  </si>
  <si>
    <t>Auxílio enfermidade</t>
  </si>
  <si>
    <t>Faltas legais</t>
  </si>
  <si>
    <t>Licença paternidade/ maternidade</t>
  </si>
  <si>
    <t>Acidente do trabalho</t>
  </si>
  <si>
    <t>Aviso prévio trabalhado</t>
  </si>
  <si>
    <t>13º Salário</t>
  </si>
  <si>
    <t>Indenização por rescisão sem justa causa</t>
  </si>
  <si>
    <t>Aviso prévio indenizado</t>
  </si>
  <si>
    <t>Indenização adicional (Lei 7.238/84, art. 9º)</t>
  </si>
  <si>
    <t>Montante C – Insumos e outros custos</t>
  </si>
  <si>
    <t>Uniformes</t>
  </si>
  <si>
    <t>Máquinas e equipamentos</t>
  </si>
  <si>
    <t>Material de consumo</t>
  </si>
  <si>
    <t>Seguro de Vida em Grupo</t>
  </si>
  <si>
    <t>Montante D – BDI (Benefícios e Despesas Indiretas)</t>
  </si>
  <si>
    <t>SUBTOTAL (somatórios dos Montantes A, B, C, D)</t>
  </si>
  <si>
    <t>Montante E – Tributos sobre o faturamento</t>
  </si>
  <si>
    <t>ISSQN</t>
  </si>
  <si>
    <t>PIS</t>
  </si>
  <si>
    <t>COFINS</t>
  </si>
  <si>
    <t>Total do Montante E</t>
  </si>
  <si>
    <t>PREÇO GLOBAL MENSAL</t>
  </si>
  <si>
    <t>Porteiro</t>
  </si>
  <si>
    <t>Copeiro</t>
  </si>
  <si>
    <t>Recepcionista</t>
  </si>
  <si>
    <t>Total Grupo II</t>
  </si>
  <si>
    <t>Grupo III – Substituições (incidentes sobre o Total do Montante A)</t>
  </si>
  <si>
    <t>Gratificação 1/3 de férias</t>
  </si>
  <si>
    <t>Total do Grupo III</t>
  </si>
  <si>
    <t>Total dos Grupos II e III</t>
  </si>
  <si>
    <t>Férias</t>
  </si>
  <si>
    <t>PQM - Programa de Qualificação Profissional e Marketing</t>
  </si>
  <si>
    <t>Valor unit.</t>
  </si>
  <si>
    <t>Grupo IV – Incidência Cumulativa Grupo I x (Grupo II+Grupo III)</t>
  </si>
  <si>
    <t>Grupo V – Verbas rescisórias</t>
  </si>
  <si>
    <t>Total do Grupo V</t>
  </si>
  <si>
    <t>Ticket alimentação (80% x R$ 26,14 x 22 dias)</t>
  </si>
  <si>
    <t>Total do Montante C (Grupo I + Grupo II)</t>
  </si>
  <si>
    <t>Para ticket alimentação foram estimados 22 dias, uma vez que não há expediente aos sábados</t>
  </si>
  <si>
    <t>Para o transporte foram estimados 22 dias, uma vez que não há expediente aos sábados, e quatro passagens por dia</t>
  </si>
  <si>
    <t>Os valores do Montante E foram fixados com base nas alíquotas de optante pelo Lucro Presumido, como referência</t>
  </si>
  <si>
    <t>Os percentuais dos Grupos III, IV e V do Montante A deverão ser ajustados à realidade da empresa</t>
  </si>
  <si>
    <t>Base CCT 2023/2023 FETHEMG/SEAC</t>
  </si>
  <si>
    <t>Observar lista anexa de Uniformes e Material de consumo para fixar o valor destes campos</t>
  </si>
  <si>
    <t>Grupo I - Insumos</t>
  </si>
  <si>
    <t xml:space="preserve">Total do Grupo I </t>
  </si>
  <si>
    <t>Grupo II - Despesas Reembolsáveis</t>
  </si>
  <si>
    <t>Total do Grupo II</t>
  </si>
  <si>
    <t>Total do Montante D</t>
  </si>
  <si>
    <t>Despesas Indiretas (Sobre o Custo Direto)</t>
  </si>
  <si>
    <t>Lucro (Sobre o Custo Direto + Despesas Indiretas)</t>
  </si>
  <si>
    <t>TOTAL DO CUSTO DIRETO (Somatório dos Montantes A, B e C)</t>
  </si>
  <si>
    <t>PREÇO GLOBAL ANUAL</t>
  </si>
  <si>
    <t>Outros (especificar)</t>
  </si>
  <si>
    <t>Total do Grupo IV</t>
  </si>
  <si>
    <t>Total do Montante B</t>
  </si>
  <si>
    <t>Benefício Transporte (R$ 3,10 x 2 x 22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</si>
</sst>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%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horizontal="justify" vertical="top" wrapText="1"/>
    </xf>
    <xf numFmtId="43" fontId="2" fillId="2" borderId="1" xfId="2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43" fontId="3" fillId="0" borderId="1" xfId="2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3" fontId="2" fillId="0" borderId="1" xfId="2" applyFont="1" applyBorder="1" applyAlignment="1">
      <alignment horizontal="justify" vertical="top" wrapText="1"/>
    </xf>
    <xf numFmtId="17" fontId="0" fillId="0" borderId="0" xfId="0" applyNumberFormat="1"/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43" fontId="3" fillId="0" borderId="1" xfId="2" applyFont="1" applyBorder="1" applyAlignment="1">
      <alignment horizontal="right" vertical="top" wrapText="1"/>
    </xf>
    <xf numFmtId="165" fontId="3" fillId="0" borderId="1" xfId="2" applyNumberFormat="1" applyFont="1" applyBorder="1" applyAlignment="1">
      <alignment horizontal="right" vertical="top" wrapText="1"/>
    </xf>
    <xf numFmtId="164" fontId="3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justify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43" fontId="2" fillId="0" borderId="1" xfId="2" applyFont="1" applyFill="1" applyBorder="1" applyAlignment="1">
      <alignment horizontal="justify" vertical="top" wrapText="1"/>
    </xf>
    <xf numFmtId="165" fontId="2" fillId="0" borderId="1" xfId="0" applyNumberFormat="1" applyFont="1" applyBorder="1" applyAlignment="1">
      <alignment horizontal="justify" vertical="top" wrapText="1"/>
    </xf>
    <xf numFmtId="43" fontId="3" fillId="0" borderId="1" xfId="2" applyFont="1" applyFill="1" applyBorder="1" applyAlignment="1">
      <alignment horizontal="justify" vertical="top" wrapText="1"/>
    </xf>
    <xf numFmtId="164" fontId="3" fillId="0" borderId="1" xfId="1" applyNumberFormat="1" applyFont="1" applyFill="1" applyBorder="1" applyAlignment="1">
      <alignment horizontal="right" vertical="top" wrapText="1"/>
    </xf>
    <xf numFmtId="165" fontId="2" fillId="0" borderId="3" xfId="2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43" fontId="2" fillId="0" borderId="3" xfId="2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43" fontId="2" fillId="0" borderId="3" xfId="2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43" fontId="2" fillId="0" borderId="5" xfId="2" applyFont="1" applyFill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43" fontId="2" fillId="0" borderId="8" xfId="2" applyFont="1" applyFill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43" fontId="2" fillId="0" borderId="0" xfId="2" applyFont="1" applyFill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2" fillId="3" borderId="1" xfId="0" applyFont="1" applyFill="1" applyBorder="1" applyAlignment="1">
      <alignment horizontal="justify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right" vertical="top" wrapText="1"/>
    </xf>
    <xf numFmtId="43" fontId="2" fillId="3" borderId="1" xfId="2" applyFont="1" applyFill="1" applyBorder="1" applyAlignment="1">
      <alignment horizontal="justify" vertical="top" wrapText="1"/>
    </xf>
    <xf numFmtId="0" fontId="2" fillId="2" borderId="9" xfId="0" applyFont="1" applyFill="1" applyBorder="1" applyAlignment="1">
      <alignment horizontal="justify" vertical="top" wrapText="1"/>
    </xf>
    <xf numFmtId="43" fontId="2" fillId="2" borderId="9" xfId="2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7"/>
  <sheetViews>
    <sheetView tabSelected="1" topLeftCell="A3" zoomScale="226" zoomScaleNormal="226" workbookViewId="0">
      <selection activeCell="B68" sqref="B68"/>
    </sheetView>
  </sheetViews>
  <sheetFormatPr defaultRowHeight="15" x14ac:dyDescent="0.25"/>
  <cols>
    <col min="1" max="1" width="46" style="16" customWidth="1"/>
    <col min="2" max="4" width="12.85546875" customWidth="1"/>
  </cols>
  <sheetData>
    <row r="1" spans="1:4" hidden="1" x14ac:dyDescent="0.25">
      <c r="D1">
        <v>1</v>
      </c>
    </row>
    <row r="2" spans="1:4" hidden="1" x14ac:dyDescent="0.25">
      <c r="D2">
        <v>1</v>
      </c>
    </row>
    <row r="3" spans="1:4" x14ac:dyDescent="0.25">
      <c r="D3" s="7"/>
    </row>
    <row r="4" spans="1:4" x14ac:dyDescent="0.25">
      <c r="A4" s="46" t="s">
        <v>0</v>
      </c>
      <c r="B4" s="46"/>
      <c r="C4" s="46"/>
      <c r="D4" s="46"/>
    </row>
    <row r="5" spans="1:4" x14ac:dyDescent="0.25">
      <c r="A5" s="5"/>
      <c r="B5" s="5" t="s">
        <v>1</v>
      </c>
      <c r="C5" s="5" t="s">
        <v>2</v>
      </c>
      <c r="D5" s="17" t="s">
        <v>3</v>
      </c>
    </row>
    <row r="6" spans="1:4" x14ac:dyDescent="0.25">
      <c r="A6" s="3" t="s">
        <v>4</v>
      </c>
      <c r="B6" s="11">
        <v>6</v>
      </c>
      <c r="C6" s="10">
        <v>1394.24</v>
      </c>
      <c r="D6" s="4">
        <f>B6*C6</f>
        <v>8365.44</v>
      </c>
    </row>
    <row r="7" spans="1:4" x14ac:dyDescent="0.25">
      <c r="A7" s="3" t="s">
        <v>43</v>
      </c>
      <c r="B7" s="11">
        <v>2</v>
      </c>
      <c r="C7" s="10">
        <v>1394.24</v>
      </c>
      <c r="D7" s="4">
        <f t="shared" ref="D7:D9" si="0">B7*C7</f>
        <v>2788.48</v>
      </c>
    </row>
    <row r="8" spans="1:4" x14ac:dyDescent="0.25">
      <c r="A8" s="3" t="s">
        <v>42</v>
      </c>
      <c r="B8" s="11">
        <v>2</v>
      </c>
      <c r="C8" s="10">
        <v>1714.92</v>
      </c>
      <c r="D8" s="4">
        <f t="shared" si="0"/>
        <v>3429.84</v>
      </c>
    </row>
    <row r="9" spans="1:4" x14ac:dyDescent="0.25">
      <c r="A9" s="3" t="s">
        <v>44</v>
      </c>
      <c r="B9" s="11">
        <v>1</v>
      </c>
      <c r="C9" s="10">
        <v>2274.41</v>
      </c>
      <c r="D9" s="4">
        <f t="shared" si="0"/>
        <v>2274.41</v>
      </c>
    </row>
    <row r="10" spans="1:4" x14ac:dyDescent="0.25">
      <c r="A10" s="36" t="s">
        <v>6</v>
      </c>
      <c r="B10" s="37">
        <f>SUM(B6:B9)</f>
        <v>11</v>
      </c>
      <c r="C10" s="38" t="s">
        <v>5</v>
      </c>
      <c r="D10" s="39">
        <f>SUM(D6:D9)</f>
        <v>16858.169999999998</v>
      </c>
    </row>
    <row r="11" spans="1:4" x14ac:dyDescent="0.25">
      <c r="A11" s="24"/>
      <c r="B11" s="21"/>
      <c r="C11" s="22"/>
      <c r="D11" s="23"/>
    </row>
    <row r="12" spans="1:4" x14ac:dyDescent="0.25">
      <c r="A12" s="46" t="s">
        <v>7</v>
      </c>
      <c r="B12" s="46"/>
      <c r="C12" s="46"/>
      <c r="D12" s="46"/>
    </row>
    <row r="13" spans="1:4" x14ac:dyDescent="0.25">
      <c r="A13" s="5"/>
      <c r="B13" s="5" t="s">
        <v>8</v>
      </c>
      <c r="C13" s="9"/>
      <c r="D13" s="17" t="s">
        <v>3</v>
      </c>
    </row>
    <row r="14" spans="1:4" x14ac:dyDescent="0.25">
      <c r="A14" s="47" t="s">
        <v>9</v>
      </c>
      <c r="B14" s="47"/>
      <c r="C14" s="47"/>
      <c r="D14" s="47"/>
    </row>
    <row r="15" spans="1:4" x14ac:dyDescent="0.25">
      <c r="A15" s="3" t="s">
        <v>10</v>
      </c>
      <c r="B15" s="34">
        <v>0.2</v>
      </c>
      <c r="C15" s="8" t="s">
        <v>5</v>
      </c>
      <c r="D15" s="4">
        <f t="shared" ref="D15:D22" si="1">D$10*$B15</f>
        <v>3371.634</v>
      </c>
    </row>
    <row r="16" spans="1:4" x14ac:dyDescent="0.25">
      <c r="A16" s="3" t="s">
        <v>11</v>
      </c>
      <c r="B16" s="34">
        <v>0.08</v>
      </c>
      <c r="C16" s="8" t="s">
        <v>5</v>
      </c>
      <c r="D16" s="4">
        <f t="shared" si="1"/>
        <v>1348.6535999999999</v>
      </c>
    </row>
    <row r="17" spans="1:4" x14ac:dyDescent="0.25">
      <c r="A17" s="3" t="s">
        <v>12</v>
      </c>
      <c r="B17" s="34">
        <v>1.4999999999999999E-2</v>
      </c>
      <c r="C17" s="8" t="s">
        <v>5</v>
      </c>
      <c r="D17" s="4">
        <f t="shared" si="1"/>
        <v>252.87254999999996</v>
      </c>
    </row>
    <row r="18" spans="1:4" x14ac:dyDescent="0.25">
      <c r="A18" s="3" t="s">
        <v>13</v>
      </c>
      <c r="B18" s="34">
        <v>0.01</v>
      </c>
      <c r="C18" s="8" t="s">
        <v>5</v>
      </c>
      <c r="D18" s="4">
        <f t="shared" si="1"/>
        <v>168.58169999999998</v>
      </c>
    </row>
    <row r="19" spans="1:4" x14ac:dyDescent="0.25">
      <c r="A19" s="3" t="s">
        <v>14</v>
      </c>
      <c r="B19" s="34">
        <v>6.0000000000000001E-3</v>
      </c>
      <c r="C19" s="8" t="s">
        <v>5</v>
      </c>
      <c r="D19" s="4">
        <f t="shared" si="1"/>
        <v>101.14901999999999</v>
      </c>
    </row>
    <row r="20" spans="1:4" x14ac:dyDescent="0.25">
      <c r="A20" s="3" t="s">
        <v>15</v>
      </c>
      <c r="B20" s="34">
        <v>2E-3</v>
      </c>
      <c r="C20" s="8" t="s">
        <v>5</v>
      </c>
      <c r="D20" s="4">
        <f t="shared" si="1"/>
        <v>33.716339999999995</v>
      </c>
    </row>
    <row r="21" spans="1:4" x14ac:dyDescent="0.25">
      <c r="A21" s="3" t="s">
        <v>16</v>
      </c>
      <c r="B21" s="34">
        <v>2.5000000000000001E-2</v>
      </c>
      <c r="C21" s="8" t="s">
        <v>5</v>
      </c>
      <c r="D21" s="4">
        <f t="shared" si="1"/>
        <v>421.45425</v>
      </c>
    </row>
    <row r="22" spans="1:4" x14ac:dyDescent="0.25">
      <c r="A22" s="3" t="s">
        <v>17</v>
      </c>
      <c r="B22" s="34">
        <v>0.03</v>
      </c>
      <c r="C22" s="8" t="s">
        <v>5</v>
      </c>
      <c r="D22" s="4">
        <f t="shared" si="1"/>
        <v>505.74509999999992</v>
      </c>
    </row>
    <row r="23" spans="1:4" x14ac:dyDescent="0.25">
      <c r="A23" s="5" t="s">
        <v>18</v>
      </c>
      <c r="B23" s="15">
        <f>SUM(B15:B22)</f>
        <v>0.3680000000000001</v>
      </c>
      <c r="C23" s="9"/>
      <c r="D23" s="6">
        <f t="shared" ref="D23" si="2">SUM(D15:D22)</f>
        <v>6203.8065599999991</v>
      </c>
    </row>
    <row r="24" spans="1:4" x14ac:dyDescent="0.25">
      <c r="A24" s="5" t="s">
        <v>19</v>
      </c>
      <c r="B24" s="9"/>
      <c r="C24" s="9"/>
      <c r="D24" s="6"/>
    </row>
    <row r="25" spans="1:4" x14ac:dyDescent="0.25">
      <c r="A25" s="3" t="s">
        <v>47</v>
      </c>
      <c r="B25" s="12">
        <v>2.7779999999999999E-2</v>
      </c>
      <c r="C25" s="8"/>
      <c r="D25" s="4">
        <f t="shared" ref="D25:D26" si="3">D$10*$B25</f>
        <v>468.31996259999994</v>
      </c>
    </row>
    <row r="26" spans="1:4" x14ac:dyDescent="0.25">
      <c r="A26" s="3" t="s">
        <v>25</v>
      </c>
      <c r="B26" s="12">
        <v>8.3330000000000001E-2</v>
      </c>
      <c r="C26" s="8"/>
      <c r="D26" s="4">
        <f t="shared" si="3"/>
        <v>1404.7913060999999</v>
      </c>
    </row>
    <row r="27" spans="1:4" x14ac:dyDescent="0.25">
      <c r="A27" s="5" t="s">
        <v>45</v>
      </c>
      <c r="B27" s="13">
        <f>SUM(B25:B26)</f>
        <v>0.11111</v>
      </c>
      <c r="C27" s="8"/>
      <c r="D27" s="6">
        <f>D25+D26</f>
        <v>1873.1112687</v>
      </c>
    </row>
    <row r="28" spans="1:4" ht="15.75" customHeight="1" x14ac:dyDescent="0.25">
      <c r="A28" s="47" t="s">
        <v>46</v>
      </c>
      <c r="B28" s="47"/>
      <c r="C28" s="47"/>
      <c r="D28" s="47"/>
    </row>
    <row r="29" spans="1:4" x14ac:dyDescent="0.25">
      <c r="A29" s="3" t="s">
        <v>50</v>
      </c>
      <c r="B29" s="12">
        <v>8.3330000000000001E-2</v>
      </c>
      <c r="C29" s="8"/>
      <c r="D29" s="4">
        <f t="shared" ref="D29:D34" si="4">D$10*$B29</f>
        <v>1404.7913060999999</v>
      </c>
    </row>
    <row r="30" spans="1:4" x14ac:dyDescent="0.25">
      <c r="A30" s="3" t="s">
        <v>20</v>
      </c>
      <c r="B30" s="20">
        <v>1.153E-2</v>
      </c>
      <c r="C30" s="8"/>
      <c r="D30" s="4">
        <f t="shared" si="4"/>
        <v>194.37470009999998</v>
      </c>
    </row>
    <row r="31" spans="1:4" x14ac:dyDescent="0.25">
      <c r="A31" s="3" t="s">
        <v>21</v>
      </c>
      <c r="B31" s="20">
        <v>4.15E-3</v>
      </c>
      <c r="C31" s="8"/>
      <c r="D31" s="4">
        <f t="shared" si="4"/>
        <v>69.961405499999998</v>
      </c>
    </row>
    <row r="32" spans="1:4" x14ac:dyDescent="0.25">
      <c r="A32" s="3" t="s">
        <v>22</v>
      </c>
      <c r="B32" s="20">
        <v>2.5660000000000001E-3</v>
      </c>
      <c r="C32" s="8"/>
      <c r="D32" s="4">
        <f t="shared" si="4"/>
        <v>43.258064220000001</v>
      </c>
    </row>
    <row r="33" spans="1:4" x14ac:dyDescent="0.25">
      <c r="A33" s="3" t="s">
        <v>23</v>
      </c>
      <c r="B33" s="20">
        <v>1.082E-2</v>
      </c>
      <c r="C33" s="8"/>
      <c r="D33" s="4">
        <f t="shared" si="4"/>
        <v>182.40539939999996</v>
      </c>
    </row>
    <row r="34" spans="1:4" x14ac:dyDescent="0.25">
      <c r="A34" s="3" t="s">
        <v>24</v>
      </c>
      <c r="B34" s="20">
        <v>1.5339999999999999E-2</v>
      </c>
      <c r="C34" s="8"/>
      <c r="D34" s="4">
        <f t="shared" si="4"/>
        <v>258.60432779999996</v>
      </c>
    </row>
    <row r="35" spans="1:4" x14ac:dyDescent="0.25">
      <c r="A35" s="5" t="s">
        <v>48</v>
      </c>
      <c r="B35" s="15">
        <f>SUM(B29:B34)</f>
        <v>0.12773599999999999</v>
      </c>
      <c r="C35" s="9"/>
      <c r="D35" s="6">
        <f>SUM(D29:D34)</f>
        <v>2153.3952031199997</v>
      </c>
    </row>
    <row r="36" spans="1:4" x14ac:dyDescent="0.25">
      <c r="A36" s="5" t="s">
        <v>49</v>
      </c>
      <c r="B36" s="15">
        <f>B27+B35</f>
        <v>0.238846</v>
      </c>
      <c r="C36" s="9"/>
      <c r="D36" s="6">
        <f>D27+D35</f>
        <v>4026.5064718199997</v>
      </c>
    </row>
    <row r="37" spans="1:4" ht="15.75" customHeight="1" x14ac:dyDescent="0.25">
      <c r="A37" s="47" t="s">
        <v>53</v>
      </c>
      <c r="B37" s="47"/>
      <c r="C37" s="47"/>
      <c r="D37" s="47"/>
    </row>
    <row r="38" spans="1:4" x14ac:dyDescent="0.25">
      <c r="A38" s="5" t="s">
        <v>74</v>
      </c>
      <c r="B38" s="13">
        <f>B36*B23</f>
        <v>8.7895328000000023E-2</v>
      </c>
      <c r="C38" s="9"/>
      <c r="D38" s="6">
        <f>D$10*$B38</f>
        <v>1481.7543816297602</v>
      </c>
    </row>
    <row r="39" spans="1:4" x14ac:dyDescent="0.25">
      <c r="A39" s="5" t="s">
        <v>54</v>
      </c>
      <c r="B39" s="9"/>
      <c r="C39" s="9"/>
      <c r="D39" s="6"/>
    </row>
    <row r="40" spans="1:4" x14ac:dyDescent="0.25">
      <c r="A40" s="3" t="s">
        <v>26</v>
      </c>
      <c r="B40" s="20">
        <v>3.1919999999999997E-2</v>
      </c>
      <c r="C40" s="8"/>
      <c r="D40" s="4">
        <f t="shared" ref="D40:D42" si="5">D$10*$B40</f>
        <v>538.11278639999989</v>
      </c>
    </row>
    <row r="41" spans="1:4" x14ac:dyDescent="0.25">
      <c r="A41" s="3" t="s">
        <v>27</v>
      </c>
      <c r="B41" s="20">
        <v>9.0799999999999995E-3</v>
      </c>
      <c r="C41" s="8"/>
      <c r="D41" s="4">
        <f t="shared" si="5"/>
        <v>153.07218359999999</v>
      </c>
    </row>
    <row r="42" spans="1:4" x14ac:dyDescent="0.25">
      <c r="A42" s="3" t="s">
        <v>28</v>
      </c>
      <c r="B42" s="20">
        <v>5.7000000000000002E-3</v>
      </c>
      <c r="C42" s="8"/>
      <c r="D42" s="4">
        <f t="shared" si="5"/>
        <v>96.091568999999993</v>
      </c>
    </row>
    <row r="43" spans="1:4" x14ac:dyDescent="0.25">
      <c r="A43" s="5" t="s">
        <v>55</v>
      </c>
      <c r="B43" s="15">
        <f>SUM(B40:B42)</f>
        <v>4.6699999999999992E-2</v>
      </c>
      <c r="C43" s="9"/>
      <c r="D43" s="6">
        <f t="shared" ref="D43" si="6">SUM(D40:D42)</f>
        <v>787.27653899999996</v>
      </c>
    </row>
    <row r="44" spans="1:4" x14ac:dyDescent="0.25">
      <c r="A44" s="36" t="s">
        <v>75</v>
      </c>
      <c r="B44" s="43">
        <f>B23+B27+B35+B38+B43</f>
        <v>0.74144132800000007</v>
      </c>
      <c r="C44" s="38"/>
      <c r="D44" s="39">
        <f>D23+D27+D35+D38+D43</f>
        <v>12499.343952449759</v>
      </c>
    </row>
    <row r="45" spans="1:4" x14ac:dyDescent="0.25">
      <c r="A45" s="24"/>
      <c r="B45" s="22"/>
      <c r="C45" s="22"/>
      <c r="D45" s="25"/>
    </row>
    <row r="46" spans="1:4" x14ac:dyDescent="0.25">
      <c r="A46" s="45" t="s">
        <v>29</v>
      </c>
      <c r="B46" s="45"/>
      <c r="C46" s="45"/>
      <c r="D46" s="45"/>
    </row>
    <row r="47" spans="1:4" x14ac:dyDescent="0.25">
      <c r="A47" s="5"/>
      <c r="B47" s="5" t="s">
        <v>1</v>
      </c>
      <c r="C47" s="5" t="s">
        <v>52</v>
      </c>
      <c r="D47" s="17" t="s">
        <v>3</v>
      </c>
    </row>
    <row r="48" spans="1:4" x14ac:dyDescent="0.25">
      <c r="A48" s="48" t="s">
        <v>64</v>
      </c>
      <c r="B48" s="49"/>
      <c r="C48" s="49"/>
      <c r="D48" s="50"/>
    </row>
    <row r="49" spans="1:4" x14ac:dyDescent="0.25">
      <c r="A49" s="3" t="s">
        <v>51</v>
      </c>
      <c r="B49" s="14">
        <f>B$10</f>
        <v>11</v>
      </c>
      <c r="C49" s="4">
        <v>13.16</v>
      </c>
      <c r="D49" s="4">
        <f>B49*C49</f>
        <v>144.76</v>
      </c>
    </row>
    <row r="50" spans="1:4" x14ac:dyDescent="0.25">
      <c r="A50" s="3" t="s">
        <v>30</v>
      </c>
      <c r="B50" s="14">
        <v>11</v>
      </c>
      <c r="C50" s="4">
        <v>37.25</v>
      </c>
      <c r="D50" s="4">
        <f>B50*C50</f>
        <v>409.75</v>
      </c>
    </row>
    <row r="51" spans="1:4" x14ac:dyDescent="0.25">
      <c r="A51" s="3" t="s">
        <v>31</v>
      </c>
      <c r="B51" s="14"/>
      <c r="C51" s="4"/>
      <c r="D51" s="4">
        <v>92.27</v>
      </c>
    </row>
    <row r="52" spans="1:4" x14ac:dyDescent="0.25">
      <c r="A52" s="3" t="s">
        <v>32</v>
      </c>
      <c r="B52" s="14"/>
      <c r="C52" s="4"/>
      <c r="D52" s="4">
        <v>0</v>
      </c>
    </row>
    <row r="53" spans="1:4" x14ac:dyDescent="0.25">
      <c r="A53" s="3" t="s">
        <v>33</v>
      </c>
      <c r="B53" s="14">
        <v>11</v>
      </c>
      <c r="C53" s="4">
        <v>3.05</v>
      </c>
      <c r="D53" s="4">
        <f>B53*C53</f>
        <v>33.549999999999997</v>
      </c>
    </row>
    <row r="54" spans="1:4" x14ac:dyDescent="0.25">
      <c r="A54" s="3" t="s">
        <v>73</v>
      </c>
      <c r="B54" s="14"/>
      <c r="C54" s="4"/>
      <c r="D54" s="4">
        <v>0</v>
      </c>
    </row>
    <row r="55" spans="1:4" x14ac:dyDescent="0.25">
      <c r="A55" s="5" t="s">
        <v>65</v>
      </c>
      <c r="B55" s="18"/>
      <c r="C55" s="6"/>
      <c r="D55" s="6">
        <f>SUM(D49:D54)</f>
        <v>680.32999999999993</v>
      </c>
    </row>
    <row r="56" spans="1:4" x14ac:dyDescent="0.25">
      <c r="A56" s="48" t="s">
        <v>66</v>
      </c>
      <c r="B56" s="49"/>
      <c r="C56" s="49"/>
      <c r="D56" s="50"/>
    </row>
    <row r="57" spans="1:4" x14ac:dyDescent="0.25">
      <c r="A57" s="3" t="s">
        <v>56</v>
      </c>
      <c r="B57" s="14">
        <f t="shared" ref="B57:B58" si="7">B$10</f>
        <v>11</v>
      </c>
      <c r="C57" s="4">
        <f>0.8*26.14*22</f>
        <v>460.06400000000008</v>
      </c>
      <c r="D57" s="4">
        <f t="shared" ref="D57:D58" si="8">B57*C57</f>
        <v>5060.7040000000006</v>
      </c>
    </row>
    <row r="58" spans="1:4" x14ac:dyDescent="0.25">
      <c r="A58" s="3" t="s">
        <v>76</v>
      </c>
      <c r="B58" s="14">
        <f t="shared" si="7"/>
        <v>11</v>
      </c>
      <c r="C58" s="4">
        <f>3.1*2*22</f>
        <v>136.4</v>
      </c>
      <c r="D58" s="4">
        <f t="shared" si="8"/>
        <v>1500.4</v>
      </c>
    </row>
    <row r="59" spans="1:4" x14ac:dyDescent="0.25">
      <c r="A59" s="5" t="s">
        <v>67</v>
      </c>
      <c r="B59" s="18"/>
      <c r="C59" s="6"/>
      <c r="D59" s="6">
        <f>SUM(D57:D58)</f>
        <v>6561.1040000000012</v>
      </c>
    </row>
    <row r="60" spans="1:4" x14ac:dyDescent="0.25">
      <c r="A60" s="36" t="s">
        <v>57</v>
      </c>
      <c r="B60" s="36"/>
      <c r="C60" s="36"/>
      <c r="D60" s="39">
        <f>D55+D59</f>
        <v>7241.4340000000011</v>
      </c>
    </row>
    <row r="61" spans="1:4" x14ac:dyDescent="0.25">
      <c r="A61" s="31"/>
      <c r="B61" s="31"/>
      <c r="C61" s="31"/>
      <c r="D61" s="32"/>
    </row>
    <row r="62" spans="1:4" ht="25.5" x14ac:dyDescent="0.25">
      <c r="A62" s="36" t="s">
        <v>71</v>
      </c>
      <c r="B62" s="36"/>
      <c r="C62" s="36"/>
      <c r="D62" s="39">
        <f>D10+D44+D60</f>
        <v>36598.947952449758</v>
      </c>
    </row>
    <row r="63" spans="1:4" x14ac:dyDescent="0.25">
      <c r="A63" s="26"/>
      <c r="B63" s="26"/>
      <c r="C63" s="26"/>
      <c r="D63" s="27"/>
    </row>
    <row r="64" spans="1:4" x14ac:dyDescent="0.25">
      <c r="A64" s="45" t="s">
        <v>34</v>
      </c>
      <c r="B64" s="45"/>
      <c r="C64" s="45"/>
      <c r="D64" s="45"/>
    </row>
    <row r="65" spans="1:4" x14ac:dyDescent="0.25">
      <c r="A65" s="33"/>
      <c r="B65" s="33" t="s">
        <v>8</v>
      </c>
      <c r="C65" s="33"/>
      <c r="D65" s="33" t="s">
        <v>3</v>
      </c>
    </row>
    <row r="66" spans="1:4" x14ac:dyDescent="0.25">
      <c r="A66" s="3" t="s">
        <v>69</v>
      </c>
      <c r="B66" s="20">
        <v>3.3750000000000002E-2</v>
      </c>
      <c r="C66" s="3"/>
      <c r="D66" s="19">
        <f>D62*B66</f>
        <v>1235.2144933951795</v>
      </c>
    </row>
    <row r="67" spans="1:4" x14ac:dyDescent="0.25">
      <c r="A67" s="3" t="s">
        <v>70</v>
      </c>
      <c r="B67" s="20">
        <v>3.7427000000000002E-2</v>
      </c>
      <c r="C67" s="3"/>
      <c r="D67" s="19">
        <f>(D62+D66)*B67</f>
        <v>1416.0191978606385</v>
      </c>
    </row>
    <row r="68" spans="1:4" x14ac:dyDescent="0.25">
      <c r="A68" s="36" t="s">
        <v>68</v>
      </c>
      <c r="B68" s="36"/>
      <c r="C68" s="36"/>
      <c r="D68" s="39">
        <f>D66+D67</f>
        <v>2651.233691255818</v>
      </c>
    </row>
    <row r="69" spans="1:4" x14ac:dyDescent="0.25">
      <c r="A69" s="31"/>
      <c r="B69" s="31"/>
      <c r="C69" s="31"/>
      <c r="D69" s="32"/>
    </row>
    <row r="70" spans="1:4" x14ac:dyDescent="0.25">
      <c r="A70" s="36" t="s">
        <v>35</v>
      </c>
      <c r="B70" s="36"/>
      <c r="C70" s="36"/>
      <c r="D70" s="39">
        <f>D10+D44+D60+D68</f>
        <v>39250.181643705575</v>
      </c>
    </row>
    <row r="71" spans="1:4" x14ac:dyDescent="0.25">
      <c r="A71" s="28"/>
      <c r="B71" s="29"/>
      <c r="C71" s="29"/>
      <c r="D71" s="30"/>
    </row>
    <row r="72" spans="1:4" x14ac:dyDescent="0.25">
      <c r="A72" s="46" t="s">
        <v>36</v>
      </c>
      <c r="B72" s="46"/>
      <c r="C72" s="46"/>
      <c r="D72" s="46"/>
    </row>
    <row r="73" spans="1:4" x14ac:dyDescent="0.25">
      <c r="A73" s="33"/>
      <c r="B73" s="33" t="s">
        <v>8</v>
      </c>
      <c r="C73" s="33"/>
      <c r="D73" s="33" t="s">
        <v>3</v>
      </c>
    </row>
    <row r="74" spans="1:4" x14ac:dyDescent="0.25">
      <c r="A74" s="3" t="s">
        <v>37</v>
      </c>
      <c r="B74" s="34">
        <v>0.04</v>
      </c>
      <c r="C74" s="35"/>
      <c r="D74" s="4">
        <f>D$70*B74</f>
        <v>1570.0072657482231</v>
      </c>
    </row>
    <row r="75" spans="1:4" x14ac:dyDescent="0.25">
      <c r="A75" s="3" t="s">
        <v>38</v>
      </c>
      <c r="B75" s="34">
        <v>6.4999999999999997E-3</v>
      </c>
      <c r="C75" s="35"/>
      <c r="D75" s="4">
        <f>D$70*B75</f>
        <v>255.12618068408622</v>
      </c>
    </row>
    <row r="76" spans="1:4" x14ac:dyDescent="0.25">
      <c r="A76" s="3" t="s">
        <v>39</v>
      </c>
      <c r="B76" s="34">
        <v>0.03</v>
      </c>
      <c r="C76" s="35"/>
      <c r="D76" s="4">
        <f>D$70*B76</f>
        <v>1177.5054493111672</v>
      </c>
    </row>
    <row r="77" spans="1:4" x14ac:dyDescent="0.25">
      <c r="A77" s="36" t="s">
        <v>40</v>
      </c>
      <c r="B77" s="36"/>
      <c r="C77" s="36"/>
      <c r="D77" s="39">
        <f>SUM(D74:D76)</f>
        <v>3002.6388957434765</v>
      </c>
    </row>
    <row r="78" spans="1:4" x14ac:dyDescent="0.25">
      <c r="A78" s="24"/>
      <c r="B78" s="24"/>
      <c r="C78" s="24"/>
      <c r="D78" s="25"/>
    </row>
    <row r="79" spans="1:4" x14ac:dyDescent="0.25">
      <c r="A79" s="40" t="s">
        <v>41</v>
      </c>
      <c r="B79" s="40"/>
      <c r="C79" s="40"/>
      <c r="D79" s="41">
        <f t="shared" ref="D79" si="9">D70+D77</f>
        <v>42252.820539449051</v>
      </c>
    </row>
    <row r="80" spans="1:4" x14ac:dyDescent="0.25">
      <c r="A80" s="1" t="s">
        <v>72</v>
      </c>
      <c r="B80" s="1"/>
      <c r="C80" s="1"/>
      <c r="D80" s="2">
        <f>D79*12</f>
        <v>507033.84647338861</v>
      </c>
    </row>
    <row r="81" spans="1:4" x14ac:dyDescent="0.25">
      <c r="A81" s="31"/>
      <c r="B81" s="31"/>
      <c r="C81" s="31"/>
      <c r="D81" s="32"/>
    </row>
    <row r="82" spans="1:4" x14ac:dyDescent="0.25">
      <c r="A82" s="42" t="s">
        <v>62</v>
      </c>
    </row>
    <row r="83" spans="1:4" x14ac:dyDescent="0.25">
      <c r="A83" s="44" t="s">
        <v>58</v>
      </c>
      <c r="B83" s="44"/>
      <c r="C83" s="44"/>
      <c r="D83" s="44"/>
    </row>
    <row r="84" spans="1:4" ht="27" customHeight="1" x14ac:dyDescent="0.25">
      <c r="A84" s="44" t="s">
        <v>59</v>
      </c>
      <c r="B84" s="44"/>
      <c r="C84" s="44"/>
      <c r="D84" s="44"/>
    </row>
    <row r="85" spans="1:4" ht="27" customHeight="1" x14ac:dyDescent="0.25">
      <c r="A85" s="44" t="s">
        <v>60</v>
      </c>
      <c r="B85" s="44"/>
      <c r="C85" s="44"/>
      <c r="D85" s="44"/>
    </row>
    <row r="86" spans="1:4" x14ac:dyDescent="0.25">
      <c r="A86" s="44" t="s">
        <v>61</v>
      </c>
      <c r="B86" s="44"/>
      <c r="C86" s="44"/>
      <c r="D86" s="44"/>
    </row>
    <row r="87" spans="1:4" x14ac:dyDescent="0.25">
      <c r="A87" s="44" t="s">
        <v>63</v>
      </c>
      <c r="B87" s="44"/>
      <c r="C87" s="44"/>
      <c r="D87" s="44"/>
    </row>
  </sheetData>
  <mergeCells count="15">
    <mergeCell ref="A64:D64"/>
    <mergeCell ref="A72:D72"/>
    <mergeCell ref="A4:D4"/>
    <mergeCell ref="A12:D12"/>
    <mergeCell ref="A46:D46"/>
    <mergeCell ref="A14:D14"/>
    <mergeCell ref="A28:D28"/>
    <mergeCell ref="A37:D37"/>
    <mergeCell ref="A48:D48"/>
    <mergeCell ref="A56:D56"/>
    <mergeCell ref="A84:D84"/>
    <mergeCell ref="A83:D83"/>
    <mergeCell ref="A85:D85"/>
    <mergeCell ref="A86:D86"/>
    <mergeCell ref="A87:D8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terceirizacao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Deusdete José Ferreira</cp:lastModifiedBy>
  <cp:lastPrinted>2023-06-27T19:47:02Z</cp:lastPrinted>
  <dcterms:created xsi:type="dcterms:W3CDTF">2013-02-20T16:24:32Z</dcterms:created>
  <dcterms:modified xsi:type="dcterms:W3CDTF">2023-08-14T20:12:50Z</dcterms:modified>
</cp:coreProperties>
</file>